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ningg\Dropbox (Personal)\JICS Website Photos\CONTENT\Finance\"/>
    </mc:Choice>
  </mc:AlternateContent>
  <bookViews>
    <workbookView xWindow="0" yWindow="0" windowWidth="28800" windowHeight="12710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4" i="1" l="1"/>
  <c r="D103" i="1"/>
  <c r="D95" i="1"/>
  <c r="D85" i="1"/>
  <c r="D78" i="1"/>
  <c r="D76" i="1"/>
  <c r="D68" i="1"/>
  <c r="D61" i="1"/>
  <c r="D59" i="1"/>
  <c r="D52" i="1"/>
  <c r="D50" i="1"/>
  <c r="D33" i="1"/>
  <c r="D32" i="1"/>
  <c r="D25" i="1"/>
  <c r="D9" i="1"/>
  <c r="D6" i="1"/>
  <c r="D96" i="1"/>
  <c r="D77" i="1"/>
  <c r="D69" i="1"/>
  <c r="D51" i="1"/>
  <c r="D42" i="1"/>
  <c r="D24" i="1"/>
  <c r="D8" i="1"/>
  <c r="AD187" i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D12" i="1" l="1"/>
  <c r="D18" i="1" s="1"/>
  <c r="AD37" i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D197" i="1" l="1"/>
  <c r="AD145" i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<sst xmlns="http://schemas.openxmlformats.org/spreadsheetml/2006/main" count="464" uniqueCount="143">
  <si>
    <t>FY2022-2023 UNIFORM BUDGET SUMMARY</t>
  </si>
  <si>
    <t>Object
Source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</si>
  <si>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</si>
  <si>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</si>
  <si>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</si>
  <si>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</si>
  <si>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</si>
  <si>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</si>
  <si>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</si>
  <si>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</si>
  <si>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</si>
  <si>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</si>
  <si>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</si>
  <si>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</si>
  <si>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</si>
  <si>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</si>
  <si>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</si>
  <si>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</si>
  <si>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</si>
  <si>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</si>
  <si>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</si>
  <si>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</si>
  <si>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</si>
  <si>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</si>
  <si>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</si>
  <si>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</si>
  <si>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</si>
  <si>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</si>
  <si>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</si>
  <si>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</si>
  <si>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</si>
  <si>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</si>
  <si>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</si>
  <si>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</si>
  <si>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</si>
  <si>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</si>
  <si>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</si>
  <si>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</si>
  <si>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</si>
  <si>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</si>
  <si>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</si>
  <si>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</si>
  <si>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</si>
  <si>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</si>
  <si>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</si>
  <si>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</si>
  <si>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</si>
  <si>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</si>
  <si>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</si>
  <si>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</si>
  <si>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</si>
  <si>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</si>
  <si>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</si>
  <si>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</si>
  <si>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Benefits, including object 0280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</si>
  <si>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</si>
  <si>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</si>
  <si>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</si>
  <si>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</si>
  <si>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</si>
  <si>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</si>
  <si>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</si>
  <si>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</si>
  <si>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</si>
  <si>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</si>
  <si>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</si>
  <si>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</si>
  <si>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</si>
  <si>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</si>
  <si>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</si>
  <si>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</si>
  <si>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</si>
  <si>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</si>
  <si>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</si>
  <si>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</si>
  <si>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</si>
  <si>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</si>
  <si>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</si>
  <si>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</si>
  <si>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</si>
  <si>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</si>
  <si>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</si>
  <si>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</si>
  <si>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</si>
  <si>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</si>
  <si>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</si>
  <si>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</si>
  <si>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</si>
  <si>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</si>
  <si>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</si>
  <si>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</si>
  <si>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</si>
  <si>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</si>
  <si>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</si>
  <si>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</si>
  <si>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</si>
  <si>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</si>
  <si>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</si>
  <si>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</si>
  <si>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</si>
  <si>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</si>
  <si>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</si>
  <si>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</si>
  <si>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</si>
  <si>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</si>
  <si>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</si>
  <si>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</si>
  <si>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</si>
  <si>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</si>
  <si>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</si>
  <si>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(9900)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</si>
  <si>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</si>
  <si>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</si>
  <si>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</si>
  <si>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</si>
  <si>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</si>
  <si>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</si>
  <si>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</si>
  <si>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</si>
  <si>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</si>
  <si>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</si>
  <si>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</si>
  <si>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</si>
  <si>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</si>
  <si>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Total program reserve (9328)</t>
  </si>
  <si>
    <t>6728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</si>
  <si>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</si>
  <si>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</si>
  <si>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</si>
  <si>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</si>
  <si>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</si>
  <si>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</si>
  <si>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</si>
  <si>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</si>
  <si>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</si>
  <si>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</si>
  <si>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</si>
  <si>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</si>
  <si>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</si>
  <si>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</si>
  <si>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</si>
  <si>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</si>
  <si>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Power Technical a James Irwin Charter School
District Code: 6653
Adopted Budget
Adopted: 10/18/2022
Budgeted Pupil Count: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</si>
</sst>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D174" activePane="bottomRight" state="frozen"/>
      <selection pane="topRight" activeCell="G13" sqref="G13"/>
      <selection pane="bottomLeft" activeCell="G13" sqref="G13"/>
      <selection pane="bottomRight" activeCell="D195" sqref="D195"/>
    </sheetView>
  </sheetViews>
  <sheetFormatPr defaultColWidth="9.33203125" defaultRowHeight="13" x14ac:dyDescent="0.3"/>
  <cols>
    <col min="1" max="1" width="47.6640625" style="8" customWidth="1"/>
    <col min="2" max="2" width="14" style="1" bestFit="1" customWidth="1"/>
    <col min="3" max="3" width="18.6640625" style="2" hidden="1" customWidth="1"/>
    <col min="4" max="4" width="18.6640625" style="2" customWidth="1"/>
    <col min="5" max="29" width="18.6640625" style="2" hidden="1" customWidth="1"/>
    <col min="30" max="30" width="18.6640625" style="2" customWidth="1"/>
    <col min="31" max="16384" width="9.33203125" style="3"/>
  </cols>
  <sheetData>
    <row r="1" spans="1:30" ht="26.5" thickBot="1" x14ac:dyDescent="0.35">
      <c r="A1" s="8" t="s">
        <v>0</v>
      </c>
    </row>
    <row r="2" spans="1:30" s="4" customFormat="1" ht="104.5" thickBot="1" x14ac:dyDescent="0.35">
      <c r="A2" s="38" t="s">
        <v>142</v>
      </c>
      <c r="B2" s="29" t="s">
        <v>1</v>
      </c>
      <c r="C2" s="30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21</v>
      </c>
      <c r="W2" s="28" t="s">
        <v>22</v>
      </c>
      <c r="X2" s="28" t="s">
        <v>23</v>
      </c>
      <c r="Y2" s="28" t="s">
        <v>24</v>
      </c>
      <c r="Z2" s="28" t="s">
        <v>25</v>
      </c>
      <c r="AA2" s="28" t="s">
        <v>26</v>
      </c>
      <c r="AB2" s="28" t="s">
        <v>27</v>
      </c>
      <c r="AC2" s="28" t="s">
        <v>28</v>
      </c>
      <c r="AD2" s="31" t="s">
        <v>29</v>
      </c>
    </row>
    <row r="3" spans="1:30" s="4" customFormat="1" ht="26" x14ac:dyDescent="0.3">
      <c r="A3" s="10" t="s">
        <v>30</v>
      </c>
      <c r="B3" s="5"/>
      <c r="C3" s="15">
        <v>0</v>
      </c>
      <c r="D3" s="16">
        <v>1423139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1423139</v>
      </c>
    </row>
    <row r="4" spans="1:30" s="4" customFormat="1" ht="1.9" customHeight="1" x14ac:dyDescent="0.3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3">
      <c r="A5" s="10" t="s">
        <v>31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ht="12.5" x14ac:dyDescent="0.25">
      <c r="A6" s="11" t="s">
        <v>32</v>
      </c>
      <c r="B6" s="14" t="s">
        <v>33</v>
      </c>
      <c r="C6" s="15">
        <v>0</v>
      </c>
      <c r="D6" s="16">
        <f>8000+57000+1000+6754+61000+525000+3000+114680</f>
        <v>776434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776434</v>
      </c>
    </row>
    <row r="7" spans="1:30" s="6" customFormat="1" ht="12.5" x14ac:dyDescent="0.25">
      <c r="A7" s="11" t="s">
        <v>34</v>
      </c>
      <c r="B7" s="14" t="s">
        <v>35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ht="12.5" x14ac:dyDescent="0.25">
      <c r="A8" s="11" t="s">
        <v>36</v>
      </c>
      <c r="B8" s="14" t="s">
        <v>37</v>
      </c>
      <c r="C8" s="15">
        <v>0</v>
      </c>
      <c r="D8" s="16">
        <f>111000+1300+51800+28750+35000</f>
        <v>227850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227850</v>
      </c>
    </row>
    <row r="9" spans="1:30" s="6" customFormat="1" ht="12.5" x14ac:dyDescent="0.25">
      <c r="A9" s="11" t="s">
        <v>38</v>
      </c>
      <c r="B9" s="14" t="s">
        <v>39</v>
      </c>
      <c r="C9" s="15">
        <v>0</v>
      </c>
      <c r="D9" s="16">
        <f>6897+95861+211831</f>
        <v>314589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314589</v>
      </c>
    </row>
    <row r="10" spans="1:30" s="6" customFormat="1" x14ac:dyDescent="0.3">
      <c r="A10" s="32" t="s">
        <v>40</v>
      </c>
      <c r="B10" s="33"/>
      <c r="C10" s="34">
        <f t="shared" ref="C10:AD10" si="1">SUM(C6:C9)</f>
        <v>0</v>
      </c>
      <c r="D10" s="35">
        <f t="shared" si="1"/>
        <v>1318873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1318873</v>
      </c>
    </row>
    <row r="11" spans="1:30" s="6" customFormat="1" ht="1.9" customHeight="1" x14ac:dyDescent="0.3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6" x14ac:dyDescent="0.3">
      <c r="A12" s="32" t="s">
        <v>41</v>
      </c>
      <c r="B12" s="33"/>
      <c r="C12" s="34">
        <f t="shared" ref="C12:AD12" si="3">C3+C10</f>
        <v>0</v>
      </c>
      <c r="D12" s="35">
        <f>D3+D10</f>
        <v>2742012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2742012</v>
      </c>
    </row>
    <row r="13" spans="1:30" s="6" customFormat="1" ht="1.9" customHeight="1" x14ac:dyDescent="0.3">
      <c r="A13" s="10" t="s">
        <v>42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5" x14ac:dyDescent="0.25">
      <c r="A14" s="12" t="s">
        <v>43</v>
      </c>
      <c r="B14" s="14" t="s">
        <v>44</v>
      </c>
      <c r="C14" s="23">
        <v>0</v>
      </c>
      <c r="D14" s="24">
        <v>3359833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3359833</v>
      </c>
    </row>
    <row r="15" spans="1:30" s="6" customFormat="1" ht="12.5" x14ac:dyDescent="0.25">
      <c r="A15" s="12" t="s">
        <v>45</v>
      </c>
      <c r="B15" s="14" t="s">
        <v>46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7.5" x14ac:dyDescent="0.25">
      <c r="A16" s="12" t="s">
        <v>47</v>
      </c>
      <c r="B16" s="14" t="s">
        <v>48</v>
      </c>
      <c r="C16" s="15">
        <v>0</v>
      </c>
      <c r="D16" s="16">
        <v>130482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130482</v>
      </c>
    </row>
    <row r="17" spans="1:30" s="6" customFormat="1" ht="1.9" customHeight="1" x14ac:dyDescent="0.3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39" x14ac:dyDescent="0.3">
      <c r="A18" s="32" t="s">
        <v>49</v>
      </c>
      <c r="B18" s="33"/>
      <c r="C18" s="34">
        <f t="shared" ref="C18:AD18" si="5">C12+C14+C15+C16</f>
        <v>0</v>
      </c>
      <c r="D18" s="35">
        <f t="shared" si="5"/>
        <v>6232327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6232327</v>
      </c>
    </row>
    <row r="19" spans="1:30" s="6" customFormat="1" ht="1.9" customHeight="1" x14ac:dyDescent="0.3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x14ac:dyDescent="0.3">
      <c r="A20" s="10" t="s">
        <v>50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x14ac:dyDescent="0.3">
      <c r="A21" s="10" t="s">
        <v>51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ht="12.5" x14ac:dyDescent="0.25">
      <c r="A22" s="11" t="s">
        <v>52</v>
      </c>
      <c r="B22" s="14" t="s">
        <v>53</v>
      </c>
      <c r="C22" s="15">
        <v>0</v>
      </c>
      <c r="D22" s="16">
        <v>1111691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1111691</v>
      </c>
    </row>
    <row r="23" spans="1:30" s="6" customFormat="1" ht="12.5" x14ac:dyDescent="0.25">
      <c r="A23" s="11" t="s">
        <v>54</v>
      </c>
      <c r="B23" s="14" t="s">
        <v>55</v>
      </c>
      <c r="C23" s="15">
        <v>0</v>
      </c>
      <c r="D23" s="16">
        <v>531214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531214</v>
      </c>
    </row>
    <row r="24" spans="1:30" s="6" customFormat="1" ht="25" x14ac:dyDescent="0.25">
      <c r="A24" s="11" t="s">
        <v>56</v>
      </c>
      <c r="B24" s="14" t="s">
        <v>57</v>
      </c>
      <c r="C24" s="15">
        <v>0</v>
      </c>
      <c r="D24" s="16">
        <f>35000+351500</f>
        <v>386500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386500</v>
      </c>
    </row>
    <row r="25" spans="1:30" s="6" customFormat="1" ht="12.5" x14ac:dyDescent="0.25">
      <c r="A25" s="11" t="s">
        <v>58</v>
      </c>
      <c r="B25" s="14" t="s">
        <v>59</v>
      </c>
      <c r="C25" s="15">
        <v>0</v>
      </c>
      <c r="D25" s="16">
        <f>76000+10000+24500+1000+10000</f>
        <v>121500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121500</v>
      </c>
    </row>
    <row r="26" spans="1:30" s="6" customFormat="1" ht="12.5" x14ac:dyDescent="0.25">
      <c r="A26" s="11" t="s">
        <v>60</v>
      </c>
      <c r="B26" s="14" t="s">
        <v>61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0" s="6" customFormat="1" ht="12.5" x14ac:dyDescent="0.25">
      <c r="A27" s="11" t="s">
        <v>62</v>
      </c>
      <c r="B27" s="14" t="s">
        <v>63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0</v>
      </c>
    </row>
    <row r="28" spans="1:30" s="6" customFormat="1" x14ac:dyDescent="0.3">
      <c r="A28" s="37" t="s">
        <v>64</v>
      </c>
      <c r="B28" s="33"/>
      <c r="C28" s="34">
        <f t="shared" ref="C28:AD28" si="7">SUM(C22:C27)</f>
        <v>0</v>
      </c>
      <c r="D28" s="35">
        <f t="shared" si="7"/>
        <v>2150905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2150905</v>
      </c>
    </row>
    <row r="29" spans="1:30" s="6" customFormat="1" x14ac:dyDescent="0.3">
      <c r="A29" s="10" t="s">
        <v>65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x14ac:dyDescent="0.3">
      <c r="A30" s="10" t="s">
        <v>66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ht="12.5" x14ac:dyDescent="0.25">
      <c r="A31" s="11" t="s">
        <v>52</v>
      </c>
      <c r="B31" s="14" t="s">
        <v>53</v>
      </c>
      <c r="C31" s="15">
        <v>0</v>
      </c>
      <c r="D31" s="16">
        <v>171433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171433</v>
      </c>
    </row>
    <row r="32" spans="1:30" s="6" customFormat="1" ht="12.5" x14ac:dyDescent="0.25">
      <c r="A32" s="11" t="s">
        <v>54</v>
      </c>
      <c r="B32" s="14" t="s">
        <v>55</v>
      </c>
      <c r="C32" s="15">
        <v>0</v>
      </c>
      <c r="D32" s="16">
        <f>2486+36687+29549</f>
        <v>68722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68722</v>
      </c>
    </row>
    <row r="33" spans="1:30" s="6" customFormat="1" ht="25" x14ac:dyDescent="0.25">
      <c r="A33" s="11" t="s">
        <v>56</v>
      </c>
      <c r="B33" s="14" t="s">
        <v>57</v>
      </c>
      <c r="C33" s="15">
        <v>0</v>
      </c>
      <c r="D33" s="16">
        <f>5000+28500+155000+4000</f>
        <v>192500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192500</v>
      </c>
    </row>
    <row r="34" spans="1:30" s="6" customFormat="1" ht="12.5" x14ac:dyDescent="0.25">
      <c r="A34" s="11" t="s">
        <v>58</v>
      </c>
      <c r="B34" s="14" t="s">
        <v>59</v>
      </c>
      <c r="C34" s="15">
        <v>0</v>
      </c>
      <c r="D34" s="16">
        <v>3000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3000</v>
      </c>
    </row>
    <row r="35" spans="1:30" s="6" customFormat="1" ht="12.5" x14ac:dyDescent="0.25">
      <c r="A35" s="11" t="s">
        <v>60</v>
      </c>
      <c r="B35" s="14" t="s">
        <v>61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ht="12.5" x14ac:dyDescent="0.25">
      <c r="A36" s="11" t="s">
        <v>62</v>
      </c>
      <c r="B36" s="14" t="s">
        <v>63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3">
      <c r="A37" s="37" t="s">
        <v>67</v>
      </c>
      <c r="B37" s="33"/>
      <c r="C37" s="34">
        <f t="shared" ref="C37:AD37" si="9">SUM(C31:C36)</f>
        <v>0</v>
      </c>
      <c r="D37" s="35">
        <f t="shared" si="9"/>
        <v>435655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435655</v>
      </c>
    </row>
    <row r="38" spans="1:30" s="6" customFormat="1" ht="1.9" customHeight="1" x14ac:dyDescent="0.3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3">
      <c r="A39" s="10" t="s">
        <v>68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ht="12.5" x14ac:dyDescent="0.25">
      <c r="A40" s="11" t="s">
        <v>52</v>
      </c>
      <c r="B40" s="14" t="s">
        <v>53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0</v>
      </c>
    </row>
    <row r="41" spans="1:30" s="6" customFormat="1" ht="12.5" x14ac:dyDescent="0.25">
      <c r="A41" s="11" t="s">
        <v>54</v>
      </c>
      <c r="B41" s="14" t="s">
        <v>55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0</v>
      </c>
    </row>
    <row r="42" spans="1:30" s="6" customFormat="1" ht="25" x14ac:dyDescent="0.25">
      <c r="A42" s="11" t="s">
        <v>56</v>
      </c>
      <c r="B42" s="14" t="s">
        <v>57</v>
      </c>
      <c r="C42" s="15">
        <v>0</v>
      </c>
      <c r="D42" s="16">
        <f>9450+11000+9250</f>
        <v>29700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29700</v>
      </c>
    </row>
    <row r="43" spans="1:30" s="6" customFormat="1" ht="12.5" x14ac:dyDescent="0.25">
      <c r="A43" s="11" t="s">
        <v>58</v>
      </c>
      <c r="B43" s="14" t="s">
        <v>59</v>
      </c>
      <c r="C43" s="15">
        <v>0</v>
      </c>
      <c r="D43" s="16">
        <v>700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700</v>
      </c>
    </row>
    <row r="44" spans="1:30" s="6" customFormat="1" ht="12.5" x14ac:dyDescent="0.25">
      <c r="A44" s="11" t="s">
        <v>60</v>
      </c>
      <c r="B44" s="14" t="s">
        <v>61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ht="12.5" x14ac:dyDescent="0.25">
      <c r="A45" s="11" t="s">
        <v>62</v>
      </c>
      <c r="B45" s="14" t="s">
        <v>63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3">
      <c r="A46" s="37" t="s">
        <v>69</v>
      </c>
      <c r="B46" s="33"/>
      <c r="C46" s="34">
        <f t="shared" ref="C46:AD46" si="11">SUM(C40:C45)</f>
        <v>0</v>
      </c>
      <c r="D46" s="35">
        <f t="shared" si="11"/>
        <v>30400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30400</v>
      </c>
    </row>
    <row r="47" spans="1:30" s="6" customFormat="1" ht="1.9" customHeight="1" x14ac:dyDescent="0.3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6" x14ac:dyDescent="0.3">
      <c r="A48" s="10" t="s">
        <v>70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ht="12.5" x14ac:dyDescent="0.25">
      <c r="A49" s="11" t="s">
        <v>52</v>
      </c>
      <c r="B49" s="14" t="s">
        <v>53</v>
      </c>
      <c r="C49" s="15">
        <v>0</v>
      </c>
      <c r="D49" s="16">
        <v>50000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50000</v>
      </c>
    </row>
    <row r="50" spans="1:30" s="6" customFormat="1" ht="12.5" x14ac:dyDescent="0.25">
      <c r="A50" s="11" t="s">
        <v>54</v>
      </c>
      <c r="B50" s="14" t="s">
        <v>55</v>
      </c>
      <c r="C50" s="15">
        <v>0</v>
      </c>
      <c r="D50" s="16">
        <f>725+10700+6210</f>
        <v>17635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17635</v>
      </c>
    </row>
    <row r="51" spans="1:30" s="6" customFormat="1" ht="25" x14ac:dyDescent="0.25">
      <c r="A51" s="11" t="s">
        <v>56</v>
      </c>
      <c r="B51" s="14" t="s">
        <v>57</v>
      </c>
      <c r="C51" s="15">
        <v>0</v>
      </c>
      <c r="D51" s="16">
        <f>18000+10000+8000+5000+5000+114287</f>
        <v>160287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160287</v>
      </c>
    </row>
    <row r="52" spans="1:30" s="6" customFormat="1" ht="12.5" x14ac:dyDescent="0.25">
      <c r="A52" s="11" t="s">
        <v>58</v>
      </c>
      <c r="B52" s="14" t="s">
        <v>59</v>
      </c>
      <c r="C52" s="15">
        <v>0</v>
      </c>
      <c r="D52" s="16">
        <f>3000+95861+211831</f>
        <v>310692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310692</v>
      </c>
    </row>
    <row r="53" spans="1:30" s="6" customFormat="1" ht="12.5" x14ac:dyDescent="0.25">
      <c r="A53" s="11" t="s">
        <v>60</v>
      </c>
      <c r="B53" s="14" t="s">
        <v>61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ht="12.5" x14ac:dyDescent="0.25">
      <c r="A54" s="11" t="s">
        <v>62</v>
      </c>
      <c r="B54" s="14" t="s">
        <v>63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3">
      <c r="A55" s="37" t="s">
        <v>71</v>
      </c>
      <c r="B55" s="33"/>
      <c r="C55" s="34">
        <f t="shared" ref="C55:AD55" si="13">SUM(C49:C54)</f>
        <v>0</v>
      </c>
      <c r="D55" s="35">
        <f t="shared" si="13"/>
        <v>538614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538614</v>
      </c>
    </row>
    <row r="56" spans="1:30" s="6" customFormat="1" ht="1.9" customHeight="1" x14ac:dyDescent="0.3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3">
      <c r="A57" s="10" t="s">
        <v>72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ht="12.5" x14ac:dyDescent="0.25">
      <c r="A58" s="11" t="s">
        <v>52</v>
      </c>
      <c r="B58" s="14" t="s">
        <v>53</v>
      </c>
      <c r="C58" s="15">
        <v>0</v>
      </c>
      <c r="D58" s="16">
        <v>198852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198852</v>
      </c>
    </row>
    <row r="59" spans="1:30" s="6" customFormat="1" ht="12.5" x14ac:dyDescent="0.25">
      <c r="A59" s="11" t="s">
        <v>54</v>
      </c>
      <c r="B59" s="14" t="s">
        <v>55</v>
      </c>
      <c r="C59" s="15">
        <v>0</v>
      </c>
      <c r="D59" s="16">
        <f>3065+42554+10000+51750</f>
        <v>107369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107369</v>
      </c>
    </row>
    <row r="60" spans="1:30" s="6" customFormat="1" ht="25" x14ac:dyDescent="0.25">
      <c r="A60" s="11" t="s">
        <v>56</v>
      </c>
      <c r="B60" s="14" t="s">
        <v>57</v>
      </c>
      <c r="C60" s="15">
        <v>0</v>
      </c>
      <c r="D60" s="16"/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ht="12.5" x14ac:dyDescent="0.25">
      <c r="A61" s="11" t="s">
        <v>58</v>
      </c>
      <c r="B61" s="14" t="s">
        <v>59</v>
      </c>
      <c r="C61" s="15">
        <v>0</v>
      </c>
      <c r="D61" s="16">
        <f>4000+3000+5000+500</f>
        <v>12500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12500</v>
      </c>
    </row>
    <row r="62" spans="1:30" s="6" customFormat="1" ht="12.5" x14ac:dyDescent="0.25">
      <c r="A62" s="11" t="s">
        <v>60</v>
      </c>
      <c r="B62" s="14" t="s">
        <v>61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0</v>
      </c>
    </row>
    <row r="63" spans="1:30" s="6" customFormat="1" ht="12.5" x14ac:dyDescent="0.25">
      <c r="A63" s="11" t="s">
        <v>62</v>
      </c>
      <c r="B63" s="14" t="s">
        <v>63</v>
      </c>
      <c r="C63" s="15">
        <v>0</v>
      </c>
      <c r="D63" s="16">
        <v>3200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3200</v>
      </c>
    </row>
    <row r="64" spans="1:30" s="6" customFormat="1" x14ac:dyDescent="0.3">
      <c r="A64" s="37" t="s">
        <v>71</v>
      </c>
      <c r="B64" s="33"/>
      <c r="C64" s="34">
        <f t="shared" ref="C64:AD64" si="15">SUM(C58:C63)</f>
        <v>0</v>
      </c>
      <c r="D64" s="35">
        <f t="shared" si="15"/>
        <v>321921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321921</v>
      </c>
    </row>
    <row r="65" spans="1:30" s="6" customFormat="1" ht="1.9" customHeight="1" x14ac:dyDescent="0.3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6" x14ac:dyDescent="0.3">
      <c r="A66" s="10" t="s">
        <v>73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ht="12.5" x14ac:dyDescent="0.25">
      <c r="A67" s="11" t="s">
        <v>52</v>
      </c>
      <c r="B67" s="14" t="s">
        <v>53</v>
      </c>
      <c r="C67" s="15">
        <v>0</v>
      </c>
      <c r="D67" s="16">
        <v>36100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36100</v>
      </c>
    </row>
    <row r="68" spans="1:30" s="6" customFormat="1" ht="12.5" x14ac:dyDescent="0.25">
      <c r="A68" s="11" t="s">
        <v>54</v>
      </c>
      <c r="B68" s="14" t="s">
        <v>55</v>
      </c>
      <c r="C68" s="15">
        <v>0</v>
      </c>
      <c r="D68" s="16">
        <f>596+7725+8280</f>
        <v>16601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16601</v>
      </c>
    </row>
    <row r="69" spans="1:30" s="6" customFormat="1" ht="25" x14ac:dyDescent="0.25">
      <c r="A69" s="11" t="s">
        <v>56</v>
      </c>
      <c r="B69" s="14" t="s">
        <v>57</v>
      </c>
      <c r="C69" s="15">
        <v>0</v>
      </c>
      <c r="D69" s="16">
        <f>5000+2000+4000+500+2400</f>
        <v>13900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13900</v>
      </c>
    </row>
    <row r="70" spans="1:30" s="6" customFormat="1" ht="12.5" x14ac:dyDescent="0.25">
      <c r="A70" s="11" t="s">
        <v>58</v>
      </c>
      <c r="B70" s="14" t="s">
        <v>59</v>
      </c>
      <c r="C70" s="15">
        <v>0</v>
      </c>
      <c r="D70" s="16">
        <v>3500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3500</v>
      </c>
    </row>
    <row r="71" spans="1:30" s="6" customFormat="1" ht="12.5" x14ac:dyDescent="0.25">
      <c r="A71" s="11" t="s">
        <v>60</v>
      </c>
      <c r="B71" s="14" t="s">
        <v>61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ht="12.5" x14ac:dyDescent="0.25">
      <c r="A72" s="11" t="s">
        <v>62</v>
      </c>
      <c r="B72" s="14" t="s">
        <v>63</v>
      </c>
      <c r="C72" s="15">
        <v>0</v>
      </c>
      <c r="D72" s="16">
        <v>5000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5000</v>
      </c>
    </row>
    <row r="73" spans="1:30" s="6" customFormat="1" x14ac:dyDescent="0.3">
      <c r="A73" s="37" t="s">
        <v>74</v>
      </c>
      <c r="B73" s="33"/>
      <c r="C73" s="34">
        <f t="shared" ref="C73:AD73" si="18">SUM(C67:C72)</f>
        <v>0</v>
      </c>
      <c r="D73" s="35">
        <f t="shared" si="18"/>
        <v>75101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75101</v>
      </c>
    </row>
    <row r="74" spans="1:30" s="6" customFormat="1" ht="26" x14ac:dyDescent="0.3">
      <c r="A74" s="10" t="s">
        <v>75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ht="12.5" x14ac:dyDescent="0.25">
      <c r="A75" s="11" t="s">
        <v>52</v>
      </c>
      <c r="B75" s="14" t="s">
        <v>53</v>
      </c>
      <c r="C75" s="15">
        <v>0</v>
      </c>
      <c r="D75" s="16">
        <v>31620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31620</v>
      </c>
    </row>
    <row r="76" spans="1:30" s="6" customFormat="1" ht="12.5" x14ac:dyDescent="0.25">
      <c r="A76" s="11" t="s">
        <v>54</v>
      </c>
      <c r="B76" s="14" t="s">
        <v>55</v>
      </c>
      <c r="C76" s="15">
        <v>0</v>
      </c>
      <c r="D76" s="16">
        <f>458+6767+10350</f>
        <v>17575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17575</v>
      </c>
    </row>
    <row r="77" spans="1:30" s="6" customFormat="1" ht="25" x14ac:dyDescent="0.25">
      <c r="A77" s="11" t="s">
        <v>56</v>
      </c>
      <c r="B77" s="14" t="s">
        <v>57</v>
      </c>
      <c r="C77" s="15">
        <v>0</v>
      </c>
      <c r="D77" s="16">
        <f>35000+3000+4500+40000</f>
        <v>82500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82500</v>
      </c>
    </row>
    <row r="78" spans="1:30" s="6" customFormat="1" ht="12.5" x14ac:dyDescent="0.25">
      <c r="A78" s="11" t="s">
        <v>58</v>
      </c>
      <c r="B78" s="14" t="s">
        <v>59</v>
      </c>
      <c r="C78" s="15">
        <v>0</v>
      </c>
      <c r="D78" s="16">
        <f>30000+15000+100000</f>
        <v>145000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145000</v>
      </c>
    </row>
    <row r="79" spans="1:30" s="6" customFormat="1" ht="12.5" x14ac:dyDescent="0.25">
      <c r="A79" s="11" t="s">
        <v>60</v>
      </c>
      <c r="B79" s="14" t="s">
        <v>61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ht="12.5" x14ac:dyDescent="0.25">
      <c r="A80" s="11" t="s">
        <v>62</v>
      </c>
      <c r="B80" s="14" t="s">
        <v>63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3">
      <c r="A81" s="37" t="s">
        <v>76</v>
      </c>
      <c r="B81" s="33"/>
      <c r="C81" s="34">
        <f t="shared" ref="C81:AD81" si="20">SUM(C75:C80)</f>
        <v>0</v>
      </c>
      <c r="D81" s="35">
        <f t="shared" si="20"/>
        <v>276695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276695</v>
      </c>
    </row>
    <row r="82" spans="1:30" s="6" customFormat="1" ht="1.9" customHeight="1" x14ac:dyDescent="0.3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3">
      <c r="A83" s="10" t="s">
        <v>77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ht="12.5" x14ac:dyDescent="0.25">
      <c r="A84" s="11" t="s">
        <v>52</v>
      </c>
      <c r="B84" s="14" t="s">
        <v>53</v>
      </c>
      <c r="C84" s="15">
        <v>0</v>
      </c>
      <c r="D84" s="16">
        <v>13500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13500</v>
      </c>
    </row>
    <row r="85" spans="1:30" s="6" customFormat="1" ht="12.5" x14ac:dyDescent="0.25">
      <c r="A85" s="11" t="s">
        <v>54</v>
      </c>
      <c r="B85" s="14" t="s">
        <v>55</v>
      </c>
      <c r="C85" s="15">
        <v>0</v>
      </c>
      <c r="D85" s="16">
        <f>196+2889</f>
        <v>3085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3085</v>
      </c>
    </row>
    <row r="86" spans="1:30" s="6" customFormat="1" ht="25" x14ac:dyDescent="0.25">
      <c r="A86" s="11" t="s">
        <v>56</v>
      </c>
      <c r="B86" s="14" t="s">
        <v>57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ht="12.5" x14ac:dyDescent="0.25">
      <c r="A87" s="11" t="s">
        <v>58</v>
      </c>
      <c r="B87" s="14" t="s">
        <v>59</v>
      </c>
      <c r="C87" s="15">
        <v>0</v>
      </c>
      <c r="D87" s="16">
        <v>5000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5000</v>
      </c>
    </row>
    <row r="88" spans="1:30" s="6" customFormat="1" ht="12.5" x14ac:dyDescent="0.25">
      <c r="A88" s="11" t="s">
        <v>60</v>
      </c>
      <c r="B88" s="14" t="s">
        <v>61</v>
      </c>
      <c r="C88" s="15">
        <v>0</v>
      </c>
      <c r="D88" s="16">
        <v>15000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15000</v>
      </c>
    </row>
    <row r="89" spans="1:30" s="6" customFormat="1" ht="12.5" x14ac:dyDescent="0.25">
      <c r="A89" s="11" t="s">
        <v>62</v>
      </c>
      <c r="B89" s="14" t="s">
        <v>63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3">
      <c r="A90" s="37" t="s">
        <v>78</v>
      </c>
      <c r="B90" s="33"/>
      <c r="C90" s="34">
        <f t="shared" ref="C90:AD90" si="22">SUM(C84:C89)</f>
        <v>0</v>
      </c>
      <c r="D90" s="35">
        <f t="shared" si="22"/>
        <v>36585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36585</v>
      </c>
    </row>
    <row r="91" spans="1:30" s="6" customFormat="1" ht="1.9" customHeight="1" x14ac:dyDescent="0.3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6" x14ac:dyDescent="0.3">
      <c r="A92" s="10" t="s">
        <v>79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ht="12.5" x14ac:dyDescent="0.25">
      <c r="A93" s="11" t="s">
        <v>52</v>
      </c>
      <c r="B93" s="14" t="s">
        <v>53</v>
      </c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ht="12.5" x14ac:dyDescent="0.25">
      <c r="A94" s="11" t="s">
        <v>54</v>
      </c>
      <c r="B94" s="14" t="s">
        <v>55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5" x14ac:dyDescent="0.25">
      <c r="A95" s="11" t="s">
        <v>56</v>
      </c>
      <c r="B95" s="14" t="s">
        <v>57</v>
      </c>
      <c r="C95" s="15">
        <v>0</v>
      </c>
      <c r="D95" s="16">
        <f>35000+46000+3000+5500+15000</f>
        <v>104500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104500</v>
      </c>
    </row>
    <row r="96" spans="1:30" s="6" customFormat="1" ht="12.5" x14ac:dyDescent="0.25">
      <c r="A96" s="11" t="s">
        <v>58</v>
      </c>
      <c r="B96" s="14" t="s">
        <v>59</v>
      </c>
      <c r="C96" s="15">
        <v>0</v>
      </c>
      <c r="D96" s="16">
        <f>30000+40000</f>
        <v>70000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70000</v>
      </c>
    </row>
    <row r="97" spans="1:30" s="6" customFormat="1" ht="12.5" x14ac:dyDescent="0.25">
      <c r="A97" s="11" t="s">
        <v>60</v>
      </c>
      <c r="B97" s="14" t="s">
        <v>61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ht="12.5" x14ac:dyDescent="0.25">
      <c r="A98" s="11" t="s">
        <v>62</v>
      </c>
      <c r="B98" s="14" t="s">
        <v>63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3">
      <c r="A99" s="37" t="s">
        <v>80</v>
      </c>
      <c r="B99" s="33"/>
      <c r="C99" s="34">
        <f t="shared" ref="C99:AD99" si="24">SUM(C93:C98)</f>
        <v>0</v>
      </c>
      <c r="D99" s="35">
        <f t="shared" si="24"/>
        <v>174500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174500</v>
      </c>
    </row>
    <row r="100" spans="1:30" s="6" customFormat="1" ht="1.9" customHeight="1" x14ac:dyDescent="0.3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3">
      <c r="A101" s="10" t="s">
        <v>81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ht="12.5" x14ac:dyDescent="0.25">
      <c r="A102" s="11" t="s">
        <v>52</v>
      </c>
      <c r="B102" s="14" t="s">
        <v>53</v>
      </c>
      <c r="C102" s="15">
        <v>0</v>
      </c>
      <c r="D102" s="16">
        <v>39288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39288</v>
      </c>
    </row>
    <row r="103" spans="1:30" s="6" customFormat="1" ht="12.5" x14ac:dyDescent="0.25">
      <c r="A103" s="11" t="s">
        <v>54</v>
      </c>
      <c r="B103" s="14" t="s">
        <v>55</v>
      </c>
      <c r="C103" s="15">
        <v>0</v>
      </c>
      <c r="D103" s="16">
        <f>570+8408+10350</f>
        <v>19328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19328</v>
      </c>
    </row>
    <row r="104" spans="1:30" s="6" customFormat="1" ht="25" x14ac:dyDescent="0.25">
      <c r="A104" s="11" t="s">
        <v>56</v>
      </c>
      <c r="B104" s="14" t="s">
        <v>57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ht="12.5" x14ac:dyDescent="0.25">
      <c r="A105" s="11" t="s">
        <v>58</v>
      </c>
      <c r="B105" s="14" t="s">
        <v>59</v>
      </c>
      <c r="C105" s="15">
        <v>0</v>
      </c>
      <c r="D105" s="16">
        <v>3000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3000</v>
      </c>
    </row>
    <row r="106" spans="1:30" s="6" customFormat="1" ht="12.5" x14ac:dyDescent="0.25">
      <c r="A106" s="11" t="s">
        <v>60</v>
      </c>
      <c r="B106" s="14" t="s">
        <v>61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ht="12.5" x14ac:dyDescent="0.25">
      <c r="A107" s="11" t="s">
        <v>62</v>
      </c>
      <c r="B107" s="14" t="s">
        <v>63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3">
      <c r="A108" s="37" t="s">
        <v>82</v>
      </c>
      <c r="B108" s="33"/>
      <c r="C108" s="34">
        <f t="shared" ref="C108:AD108" si="26">SUM(C102:C107)</f>
        <v>0</v>
      </c>
      <c r="D108" s="35">
        <f t="shared" si="26"/>
        <v>61616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61616</v>
      </c>
    </row>
    <row r="109" spans="1:30" s="6" customFormat="1" ht="1.9" customHeight="1" x14ac:dyDescent="0.3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x14ac:dyDescent="0.3">
      <c r="A110" s="10" t="s">
        <v>83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ht="12.5" x14ac:dyDescent="0.25">
      <c r="A111" s="11" t="s">
        <v>52</v>
      </c>
      <c r="B111" s="14" t="s">
        <v>53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ht="12.5" x14ac:dyDescent="0.25">
      <c r="A112" s="11" t="s">
        <v>54</v>
      </c>
      <c r="B112" s="14" t="s">
        <v>55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5" x14ac:dyDescent="0.25">
      <c r="A113" s="11" t="s">
        <v>56</v>
      </c>
      <c r="B113" s="14" t="s">
        <v>57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ht="12.5" x14ac:dyDescent="0.25">
      <c r="A114" s="11" t="s">
        <v>58</v>
      </c>
      <c r="B114" s="14" t="s">
        <v>59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ht="12.5" x14ac:dyDescent="0.25">
      <c r="A115" s="11" t="s">
        <v>60</v>
      </c>
      <c r="B115" s="14" t="s">
        <v>61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ht="12.5" x14ac:dyDescent="0.25">
      <c r="A116" s="11" t="s">
        <v>62</v>
      </c>
      <c r="B116" s="14" t="s">
        <v>63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3">
      <c r="A117" s="37" t="s">
        <v>82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3">
      <c r="A118" s="10" t="s">
        <v>84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ht="12.5" x14ac:dyDescent="0.25">
      <c r="A119" s="11" t="s">
        <v>52</v>
      </c>
      <c r="B119" s="14" t="s">
        <v>53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ht="12.5" x14ac:dyDescent="0.25">
      <c r="A120" s="11" t="s">
        <v>54</v>
      </c>
      <c r="B120" s="14" t="s">
        <v>55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5" x14ac:dyDescent="0.25">
      <c r="A121" s="11" t="s">
        <v>56</v>
      </c>
      <c r="B121" s="14" t="s">
        <v>57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ht="12.5" x14ac:dyDescent="0.25">
      <c r="A122" s="11" t="s">
        <v>58</v>
      </c>
      <c r="B122" s="14" t="s">
        <v>59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ht="12.5" x14ac:dyDescent="0.25">
      <c r="A123" s="11" t="s">
        <v>60</v>
      </c>
      <c r="B123" s="14" t="s">
        <v>61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ht="12.5" x14ac:dyDescent="0.25">
      <c r="A124" s="11" t="s">
        <v>62</v>
      </c>
      <c r="B124" s="14" t="s">
        <v>63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3">
      <c r="A125" s="37" t="s">
        <v>85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" customHeight="1" x14ac:dyDescent="0.3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3">
      <c r="A127" s="10" t="s">
        <v>86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ht="12.5" x14ac:dyDescent="0.25">
      <c r="A128" s="11" t="s">
        <v>52</v>
      </c>
      <c r="B128" s="14" t="s">
        <v>53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ht="12.5" x14ac:dyDescent="0.25">
      <c r="A129" s="11" t="s">
        <v>54</v>
      </c>
      <c r="B129" s="14" t="s">
        <v>55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5" x14ac:dyDescent="0.25">
      <c r="A130" s="11" t="s">
        <v>56</v>
      </c>
      <c r="B130" s="14" t="s">
        <v>57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ht="12.5" x14ac:dyDescent="0.25">
      <c r="A131" s="11" t="s">
        <v>58</v>
      </c>
      <c r="B131" s="14" t="s">
        <v>59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ht="12.5" x14ac:dyDescent="0.25">
      <c r="A132" s="11" t="s">
        <v>60</v>
      </c>
      <c r="B132" s="14" t="s">
        <v>61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ht="12.5" x14ac:dyDescent="0.25">
      <c r="A133" s="11" t="s">
        <v>62</v>
      </c>
      <c r="B133" s="14" t="s">
        <v>63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3">
      <c r="A134" s="37" t="s">
        <v>87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" customHeight="1" x14ac:dyDescent="0.3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3">
      <c r="A136" s="10" t="s">
        <v>88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ht="12.5" x14ac:dyDescent="0.25">
      <c r="A137" s="11" t="s">
        <v>52</v>
      </c>
      <c r="B137" s="14" t="s">
        <v>53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ht="12.5" x14ac:dyDescent="0.25">
      <c r="A138" s="11" t="s">
        <v>54</v>
      </c>
      <c r="B138" s="14" t="s">
        <v>55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5" x14ac:dyDescent="0.25">
      <c r="A139" s="11" t="s">
        <v>56</v>
      </c>
      <c r="B139" s="14" t="s">
        <v>57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ht="12.5" x14ac:dyDescent="0.25">
      <c r="A140" s="11" t="s">
        <v>58</v>
      </c>
      <c r="B140" s="14" t="s">
        <v>59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ht="12.5" x14ac:dyDescent="0.25">
      <c r="A141" s="11" t="s">
        <v>60</v>
      </c>
      <c r="B141" s="14" t="s">
        <v>61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ht="12.5" x14ac:dyDescent="0.25">
      <c r="A142" s="11" t="s">
        <v>62</v>
      </c>
      <c r="B142" s="14" t="s">
        <v>63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3">
      <c r="A143" s="37" t="s">
        <v>89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" customHeight="1" x14ac:dyDescent="0.3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3">
      <c r="A145" s="37" t="s">
        <v>90</v>
      </c>
      <c r="B145" s="33"/>
      <c r="C145" s="34">
        <f t="shared" ref="C145:AD145" si="37">SUM(C134+C125+C117+C108+C99+C90+C81+C73+C64+C55+C46+C37+C143)</f>
        <v>0</v>
      </c>
      <c r="D145" s="35">
        <f t="shared" si="37"/>
        <v>1951087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1951087</v>
      </c>
    </row>
    <row r="146" spans="1:30" s="6" customFormat="1" ht="1.9" customHeight="1" x14ac:dyDescent="0.3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3">
      <c r="A147" s="10" t="s">
        <v>91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ht="12.5" x14ac:dyDescent="0.25">
      <c r="A148" s="11" t="s">
        <v>52</v>
      </c>
      <c r="B148" s="14" t="s">
        <v>53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ht="12.5" x14ac:dyDescent="0.25">
      <c r="A149" s="11" t="s">
        <v>54</v>
      </c>
      <c r="B149" s="14" t="s">
        <v>55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5" x14ac:dyDescent="0.25">
      <c r="A150" s="11" t="s">
        <v>56</v>
      </c>
      <c r="B150" s="14" t="s">
        <v>57</v>
      </c>
      <c r="C150" s="15">
        <v>0</v>
      </c>
      <c r="D150" s="16">
        <v>572652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572652</v>
      </c>
    </row>
    <row r="151" spans="1:30" s="6" customFormat="1" ht="12.5" x14ac:dyDescent="0.25">
      <c r="A151" s="11" t="s">
        <v>58</v>
      </c>
      <c r="B151" s="14" t="s">
        <v>59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ht="12.5" x14ac:dyDescent="0.25">
      <c r="A152" s="11" t="s">
        <v>60</v>
      </c>
      <c r="B152" s="14" t="s">
        <v>61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0</v>
      </c>
    </row>
    <row r="153" spans="1:30" s="6" customFormat="1" ht="12.5" x14ac:dyDescent="0.25">
      <c r="A153" s="11" t="s">
        <v>62</v>
      </c>
      <c r="B153" s="14" t="s">
        <v>63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3">
      <c r="A154" s="37" t="s">
        <v>92</v>
      </c>
      <c r="B154" s="33"/>
      <c r="C154" s="34">
        <f t="shared" ref="C154:AD154" si="39">SUM(C148:C153)</f>
        <v>0</v>
      </c>
      <c r="D154" s="35">
        <f t="shared" si="39"/>
        <v>572652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572652</v>
      </c>
    </row>
    <row r="155" spans="1:30" s="6" customFormat="1" ht="1.9" customHeight="1" x14ac:dyDescent="0.3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9" x14ac:dyDescent="0.3">
      <c r="A156" s="10" t="s">
        <v>93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ht="12.5" x14ac:dyDescent="0.25">
      <c r="A157" s="11" t="s">
        <v>52</v>
      </c>
      <c r="B157" s="14" t="s">
        <v>53</v>
      </c>
      <c r="C157" s="25" t="s">
        <v>94</v>
      </c>
      <c r="D157" s="26" t="s">
        <v>94</v>
      </c>
      <c r="E157" s="26" t="s">
        <v>94</v>
      </c>
      <c r="F157" s="26" t="s">
        <v>94</v>
      </c>
      <c r="G157" s="26" t="s">
        <v>94</v>
      </c>
      <c r="H157" s="26" t="s">
        <v>94</v>
      </c>
      <c r="I157" s="26" t="s">
        <v>94</v>
      </c>
      <c r="J157" s="26" t="s">
        <v>94</v>
      </c>
      <c r="K157" s="26" t="s">
        <v>94</v>
      </c>
      <c r="L157" s="26" t="s">
        <v>94</v>
      </c>
      <c r="M157" s="26" t="s">
        <v>94</v>
      </c>
      <c r="N157" s="26" t="s">
        <v>94</v>
      </c>
      <c r="O157" s="26" t="s">
        <v>94</v>
      </c>
      <c r="P157" s="26" t="s">
        <v>94</v>
      </c>
      <c r="Q157" s="26" t="s">
        <v>94</v>
      </c>
      <c r="R157" s="26" t="s">
        <v>94</v>
      </c>
      <c r="S157" s="26" t="s">
        <v>94</v>
      </c>
      <c r="T157" s="26" t="s">
        <v>94</v>
      </c>
      <c r="U157" s="26" t="s">
        <v>94</v>
      </c>
      <c r="V157" s="26" t="s">
        <v>94</v>
      </c>
      <c r="W157" s="26" t="s">
        <v>94</v>
      </c>
      <c r="X157" s="26" t="s">
        <v>94</v>
      </c>
      <c r="Y157" s="26" t="s">
        <v>94</v>
      </c>
      <c r="Z157" s="26" t="s">
        <v>94</v>
      </c>
      <c r="AA157" s="26" t="s">
        <v>94</v>
      </c>
      <c r="AB157" s="26" t="s">
        <v>94</v>
      </c>
      <c r="AC157" s="26" t="s">
        <v>94</v>
      </c>
      <c r="AD157" s="27">
        <f t="shared" si="32"/>
        <v>0</v>
      </c>
    </row>
    <row r="158" spans="1:30" s="6" customFormat="1" ht="12.5" x14ac:dyDescent="0.25">
      <c r="A158" s="11" t="s">
        <v>54</v>
      </c>
      <c r="B158" s="14" t="s">
        <v>55</v>
      </c>
      <c r="C158" s="25" t="s">
        <v>94</v>
      </c>
      <c r="D158" s="26" t="s">
        <v>94</v>
      </c>
      <c r="E158" s="26" t="s">
        <v>94</v>
      </c>
      <c r="F158" s="26" t="s">
        <v>94</v>
      </c>
      <c r="G158" s="26" t="s">
        <v>94</v>
      </c>
      <c r="H158" s="26" t="s">
        <v>94</v>
      </c>
      <c r="I158" s="26" t="s">
        <v>94</v>
      </c>
      <c r="J158" s="26" t="s">
        <v>94</v>
      </c>
      <c r="K158" s="26" t="s">
        <v>94</v>
      </c>
      <c r="L158" s="26" t="s">
        <v>94</v>
      </c>
      <c r="M158" s="26" t="s">
        <v>94</v>
      </c>
      <c r="N158" s="26" t="s">
        <v>94</v>
      </c>
      <c r="O158" s="26" t="s">
        <v>94</v>
      </c>
      <c r="P158" s="26" t="s">
        <v>94</v>
      </c>
      <c r="Q158" s="26" t="s">
        <v>94</v>
      </c>
      <c r="R158" s="26" t="s">
        <v>94</v>
      </c>
      <c r="S158" s="26" t="s">
        <v>94</v>
      </c>
      <c r="T158" s="26" t="s">
        <v>94</v>
      </c>
      <c r="U158" s="26" t="s">
        <v>94</v>
      </c>
      <c r="V158" s="26" t="s">
        <v>94</v>
      </c>
      <c r="W158" s="26" t="s">
        <v>94</v>
      </c>
      <c r="X158" s="26" t="s">
        <v>94</v>
      </c>
      <c r="Y158" s="26" t="s">
        <v>94</v>
      </c>
      <c r="Z158" s="26" t="s">
        <v>94</v>
      </c>
      <c r="AA158" s="26" t="s">
        <v>94</v>
      </c>
      <c r="AB158" s="26" t="s">
        <v>94</v>
      </c>
      <c r="AC158" s="26" t="s">
        <v>94</v>
      </c>
      <c r="AD158" s="27">
        <f t="shared" si="32"/>
        <v>0</v>
      </c>
    </row>
    <row r="159" spans="1:30" s="6" customFormat="1" ht="25" x14ac:dyDescent="0.25">
      <c r="A159" s="11" t="s">
        <v>56</v>
      </c>
      <c r="B159" s="14" t="s">
        <v>57</v>
      </c>
      <c r="C159" s="25" t="s">
        <v>94</v>
      </c>
      <c r="D159" s="26" t="s">
        <v>94</v>
      </c>
      <c r="E159" s="26" t="s">
        <v>94</v>
      </c>
      <c r="F159" s="26" t="s">
        <v>94</v>
      </c>
      <c r="G159" s="26" t="s">
        <v>94</v>
      </c>
      <c r="H159" s="26" t="s">
        <v>94</v>
      </c>
      <c r="I159" s="26" t="s">
        <v>94</v>
      </c>
      <c r="J159" s="26" t="s">
        <v>94</v>
      </c>
      <c r="K159" s="26" t="s">
        <v>94</v>
      </c>
      <c r="L159" s="26" t="s">
        <v>94</v>
      </c>
      <c r="M159" s="26" t="s">
        <v>94</v>
      </c>
      <c r="N159" s="26" t="s">
        <v>94</v>
      </c>
      <c r="O159" s="26" t="s">
        <v>94</v>
      </c>
      <c r="P159" s="26" t="s">
        <v>94</v>
      </c>
      <c r="Q159" s="26" t="s">
        <v>94</v>
      </c>
      <c r="R159" s="26" t="s">
        <v>94</v>
      </c>
      <c r="S159" s="26" t="s">
        <v>94</v>
      </c>
      <c r="T159" s="26" t="s">
        <v>94</v>
      </c>
      <c r="U159" s="26" t="s">
        <v>94</v>
      </c>
      <c r="V159" s="26" t="s">
        <v>94</v>
      </c>
      <c r="W159" s="26" t="s">
        <v>94</v>
      </c>
      <c r="X159" s="26" t="s">
        <v>94</v>
      </c>
      <c r="Y159" s="26" t="s">
        <v>94</v>
      </c>
      <c r="Z159" s="26" t="s">
        <v>94</v>
      </c>
      <c r="AA159" s="26" t="s">
        <v>94</v>
      </c>
      <c r="AB159" s="26" t="s">
        <v>94</v>
      </c>
      <c r="AC159" s="26" t="s">
        <v>94</v>
      </c>
      <c r="AD159" s="27">
        <f t="shared" si="32"/>
        <v>0</v>
      </c>
    </row>
    <row r="160" spans="1:30" s="6" customFormat="1" ht="12.5" x14ac:dyDescent="0.25">
      <c r="A160" s="11" t="s">
        <v>58</v>
      </c>
      <c r="B160" s="14" t="s">
        <v>59</v>
      </c>
      <c r="C160" s="25" t="s">
        <v>94</v>
      </c>
      <c r="D160" s="26" t="s">
        <v>94</v>
      </c>
      <c r="E160" s="26" t="s">
        <v>94</v>
      </c>
      <c r="F160" s="26" t="s">
        <v>94</v>
      </c>
      <c r="G160" s="26" t="s">
        <v>94</v>
      </c>
      <c r="H160" s="26" t="s">
        <v>94</v>
      </c>
      <c r="I160" s="26" t="s">
        <v>94</v>
      </c>
      <c r="J160" s="26" t="s">
        <v>94</v>
      </c>
      <c r="K160" s="26" t="s">
        <v>94</v>
      </c>
      <c r="L160" s="26" t="s">
        <v>94</v>
      </c>
      <c r="M160" s="26" t="s">
        <v>94</v>
      </c>
      <c r="N160" s="26" t="s">
        <v>94</v>
      </c>
      <c r="O160" s="26" t="s">
        <v>94</v>
      </c>
      <c r="P160" s="26" t="s">
        <v>94</v>
      </c>
      <c r="Q160" s="26" t="s">
        <v>94</v>
      </c>
      <c r="R160" s="26" t="s">
        <v>94</v>
      </c>
      <c r="S160" s="26" t="s">
        <v>94</v>
      </c>
      <c r="T160" s="26" t="s">
        <v>94</v>
      </c>
      <c r="U160" s="26" t="s">
        <v>94</v>
      </c>
      <c r="V160" s="26" t="s">
        <v>94</v>
      </c>
      <c r="W160" s="26" t="s">
        <v>94</v>
      </c>
      <c r="X160" s="26" t="s">
        <v>94</v>
      </c>
      <c r="Y160" s="26" t="s">
        <v>94</v>
      </c>
      <c r="Z160" s="26" t="s">
        <v>94</v>
      </c>
      <c r="AA160" s="26" t="s">
        <v>94</v>
      </c>
      <c r="AB160" s="26" t="s">
        <v>94</v>
      </c>
      <c r="AC160" s="26" t="s">
        <v>94</v>
      </c>
      <c r="AD160" s="27">
        <f t="shared" si="32"/>
        <v>0</v>
      </c>
    </row>
    <row r="161" spans="1:30" s="6" customFormat="1" ht="12.5" x14ac:dyDescent="0.25">
      <c r="A161" s="11" t="s">
        <v>60</v>
      </c>
      <c r="B161" s="14" t="s">
        <v>61</v>
      </c>
      <c r="C161" s="25" t="s">
        <v>94</v>
      </c>
      <c r="D161" s="26">
        <v>178718</v>
      </c>
      <c r="E161" s="26" t="s">
        <v>94</v>
      </c>
      <c r="F161" s="26" t="s">
        <v>94</v>
      </c>
      <c r="G161" s="26" t="s">
        <v>94</v>
      </c>
      <c r="H161" s="26" t="s">
        <v>94</v>
      </c>
      <c r="I161" s="26" t="s">
        <v>94</v>
      </c>
      <c r="J161" s="26" t="s">
        <v>94</v>
      </c>
      <c r="K161" s="26" t="s">
        <v>94</v>
      </c>
      <c r="L161" s="26" t="s">
        <v>94</v>
      </c>
      <c r="M161" s="26" t="s">
        <v>94</v>
      </c>
      <c r="N161" s="26" t="s">
        <v>94</v>
      </c>
      <c r="O161" s="26" t="s">
        <v>94</v>
      </c>
      <c r="P161" s="26" t="s">
        <v>94</v>
      </c>
      <c r="Q161" s="26" t="s">
        <v>94</v>
      </c>
      <c r="R161" s="26" t="s">
        <v>94</v>
      </c>
      <c r="S161" s="26" t="s">
        <v>94</v>
      </c>
      <c r="T161" s="26" t="s">
        <v>94</v>
      </c>
      <c r="U161" s="26" t="s">
        <v>94</v>
      </c>
      <c r="V161" s="26" t="s">
        <v>94</v>
      </c>
      <c r="W161" s="26" t="s">
        <v>94</v>
      </c>
      <c r="X161" s="26" t="s">
        <v>94</v>
      </c>
      <c r="Y161" s="26" t="s">
        <v>94</v>
      </c>
      <c r="Z161" s="26" t="s">
        <v>94</v>
      </c>
      <c r="AA161" s="26" t="s">
        <v>94</v>
      </c>
      <c r="AB161" s="26" t="s">
        <v>94</v>
      </c>
      <c r="AC161" s="26" t="s">
        <v>94</v>
      </c>
      <c r="AD161" s="27">
        <f t="shared" si="32"/>
        <v>178718</v>
      </c>
    </row>
    <row r="162" spans="1:30" s="6" customFormat="1" ht="12.5" x14ac:dyDescent="0.25">
      <c r="A162" s="11" t="s">
        <v>62</v>
      </c>
      <c r="B162" s="14" t="s">
        <v>63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3">
      <c r="A163" s="37" t="s">
        <v>95</v>
      </c>
      <c r="B163" s="33"/>
      <c r="C163" s="34">
        <f t="shared" ref="C163:AD163" si="41">SUM(C157:C162)</f>
        <v>0</v>
      </c>
      <c r="D163" s="35">
        <f t="shared" si="41"/>
        <v>178718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178718</v>
      </c>
    </row>
    <row r="164" spans="1:30" s="6" customFormat="1" ht="1.9" customHeight="1" x14ac:dyDescent="0.3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3">
      <c r="A165" s="32" t="s">
        <v>96</v>
      </c>
      <c r="B165" s="33"/>
      <c r="C165" s="34">
        <f t="shared" ref="C165:AD165" si="43">SUM(C145+C28+C163+C154)</f>
        <v>0</v>
      </c>
      <c r="D165" s="35">
        <f t="shared" si="43"/>
        <v>4853362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4853362</v>
      </c>
    </row>
    <row r="166" spans="1:30" s="6" customFormat="1" ht="1.9" customHeight="1" x14ac:dyDescent="0.3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3">
      <c r="A167" s="10" t="s">
        <v>97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3">
      <c r="A168" s="12" t="s">
        <v>98</v>
      </c>
      <c r="B168" s="1" t="s">
        <v>99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3">
      <c r="A169" s="12" t="s">
        <v>100</v>
      </c>
      <c r="B169" s="1" t="s">
        <v>99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3">
      <c r="A170" s="12" t="s">
        <v>101</v>
      </c>
      <c r="B170" s="1" t="s">
        <v>99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3">
      <c r="A171" s="12" t="s">
        <v>102</v>
      </c>
      <c r="B171" s="1" t="s">
        <v>99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3">
      <c r="A172" s="12" t="s">
        <v>103</v>
      </c>
      <c r="B172" s="1" t="s">
        <v>99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5" x14ac:dyDescent="0.3">
      <c r="A173" s="12" t="s">
        <v>104</v>
      </c>
      <c r="B173" s="1" t="s">
        <v>99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3">
      <c r="A174" s="32" t="s">
        <v>105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" customHeight="1" x14ac:dyDescent="0.3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3">
      <c r="A176" s="32" t="s">
        <v>106</v>
      </c>
      <c r="B176" s="33"/>
      <c r="C176" s="34">
        <f t="shared" ref="C176:AD176" si="47">C165+C174</f>
        <v>0</v>
      </c>
      <c r="D176" s="35">
        <f t="shared" si="47"/>
        <v>4853362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4853362</v>
      </c>
    </row>
    <row r="177" spans="1:30" s="6" customFormat="1" ht="1.9" customHeight="1" x14ac:dyDescent="0.3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3">
      <c r="A178" s="10" t="s">
        <v>107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3">
      <c r="A179" s="12" t="s">
        <v>108</v>
      </c>
      <c r="B179" s="1" t="s">
        <v>109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3">
      <c r="A180" s="12" t="s">
        <v>110</v>
      </c>
      <c r="B180" s="1" t="s">
        <v>111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0</v>
      </c>
    </row>
    <row r="181" spans="1:30" s="6" customFormat="1" x14ac:dyDescent="0.3">
      <c r="A181" s="12" t="s">
        <v>112</v>
      </c>
      <c r="B181" s="1" t="s">
        <v>113</v>
      </c>
      <c r="C181" s="15">
        <v>0</v>
      </c>
      <c r="D181" s="16">
        <v>88878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88878</v>
      </c>
    </row>
    <row r="182" spans="1:30" s="6" customFormat="1" x14ac:dyDescent="0.3">
      <c r="A182" s="12" t="s">
        <v>114</v>
      </c>
      <c r="B182" s="1" t="s">
        <v>115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5" x14ac:dyDescent="0.3">
      <c r="A183" s="12" t="s">
        <v>116</v>
      </c>
      <c r="B183" s="1" t="s">
        <v>117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x14ac:dyDescent="0.3">
      <c r="A184" s="12" t="s">
        <v>118</v>
      </c>
      <c r="B184" s="1" t="s">
        <v>119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5" x14ac:dyDescent="0.3">
      <c r="A185" s="12" t="s">
        <v>120</v>
      </c>
      <c r="B185" s="1" t="s">
        <v>121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3">
      <c r="A186" s="12" t="s">
        <v>122</v>
      </c>
      <c r="B186" s="1" t="s">
        <v>123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3">
      <c r="A187" s="12" t="s">
        <v>124</v>
      </c>
      <c r="B187" s="1" t="s">
        <v>125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3">
      <c r="A188" s="12" t="s">
        <v>126</v>
      </c>
      <c r="B188" s="1" t="s">
        <v>127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x14ac:dyDescent="0.3">
      <c r="A189" s="12" t="s">
        <v>128</v>
      </c>
      <c r="B189" s="1" t="s">
        <v>127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3">
      <c r="A190" s="12" t="s">
        <v>129</v>
      </c>
      <c r="B190" s="1" t="s">
        <v>130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3">
      <c r="A191" s="12" t="s">
        <v>131</v>
      </c>
      <c r="B191" s="1" t="s">
        <v>132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3">
      <c r="A192" s="12" t="s">
        <v>133</v>
      </c>
      <c r="B192" s="1" t="s">
        <v>134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3">
      <c r="A193" s="12" t="s">
        <v>135</v>
      </c>
      <c r="B193" s="1" t="s">
        <v>136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3">
      <c r="A194" s="12" t="s">
        <v>137</v>
      </c>
      <c r="B194" s="1" t="s">
        <v>138</v>
      </c>
      <c r="C194" s="15">
        <v>0</v>
      </c>
      <c r="D194" s="16">
        <f>1334262-44175</f>
        <v>1290087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1290087</v>
      </c>
    </row>
    <row r="195" spans="1:30" s="6" customFormat="1" x14ac:dyDescent="0.3">
      <c r="A195" s="32" t="s">
        <v>139</v>
      </c>
      <c r="B195" s="33"/>
      <c r="C195" s="34">
        <f t="shared" ref="C195:AD195" si="50">SUM(C179:C194)</f>
        <v>0</v>
      </c>
      <c r="D195" s="35">
        <f t="shared" si="50"/>
        <v>1378965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1378965</v>
      </c>
    </row>
    <row r="196" spans="1:30" s="6" customFormat="1" ht="1.9" customHeight="1" x14ac:dyDescent="0.3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2" x14ac:dyDescent="0.3">
      <c r="A197" s="32" t="s">
        <v>140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" customHeight="1" x14ac:dyDescent="0.3"/>
    <row r="199" spans="1:30" ht="25" x14ac:dyDescent="0.3">
      <c r="A199" s="9" t="s">
        <v>141</v>
      </c>
      <c r="C199" s="7" t="str">
        <f t="shared" ref="C199:AD199" si="52">IF(C3&gt;C195,"Yes","No")</f>
        <v>No</v>
      </c>
      <c r="D199" s="7" t="str">
        <f t="shared" si="52"/>
        <v>Yes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5b389b-5652-4517-ba6b-e4f912dd70bb">
      <Terms xmlns="http://schemas.microsoft.com/office/infopath/2007/PartnerControls"/>
    </lcf76f155ced4ddcb4097134ff3c332f>
    <TaxCatchAll xmlns="0f2401c0-1b05-4c62-a2e0-9b06b25965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6FE3F55E00444A04396343CE07B47" ma:contentTypeVersion="16" ma:contentTypeDescription="Create a new document." ma:contentTypeScope="" ma:versionID="1539e98f8c80f900988a32a26fb8eea7">
  <xsd:schema xmlns:xsd="http://www.w3.org/2001/XMLSchema" xmlns:xs="http://www.w3.org/2001/XMLSchema" xmlns:p="http://schemas.microsoft.com/office/2006/metadata/properties" xmlns:ns2="155b389b-5652-4517-ba6b-e4f912dd70bb" xmlns:ns3="0f2401c0-1b05-4c62-a2e0-9b06b25965d4" targetNamespace="http://schemas.microsoft.com/office/2006/metadata/properties" ma:root="true" ma:fieldsID="ce0761be084f3c2e8c8bdfa77f2e580f" ns2:_="" ns3:_="">
    <xsd:import namespace="155b389b-5652-4517-ba6b-e4f912dd70bb"/>
    <xsd:import namespace="0f2401c0-1b05-4c62-a2e0-9b06b2596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389b-5652-4517-ba6b-e4f912dd7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e868de-8f0f-4b07-9eaf-08989c6ae1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401c0-1b05-4c62-a2e0-9b06b2596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fd073-7e85-4f12-afbe-c929878cdd29}" ma:internalName="TaxCatchAll" ma:showField="CatchAllData" ma:web="0f2401c0-1b05-4c62-a2e0-9b06b2596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2CFD06-0424-4DE1-910B-A84C17433D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2401c0-1b05-4c62-a2e0-9b06b25965d4"/>
    <ds:schemaRef ds:uri="http://purl.org/dc/elements/1.1/"/>
    <ds:schemaRef ds:uri="http://schemas.microsoft.com/office/2006/metadata/properties"/>
    <ds:schemaRef ds:uri="155b389b-5652-4517-ba6b-e4f912dd70b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E2229D-22FC-4DCC-9E90-A7A47CD328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4079A-EF41-4B69-A26F-4F2907E0F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b389b-5652-4517-ba6b-e4f912dd70bb"/>
    <ds:schemaRef ds:uri="0f2401c0-1b05-4c62-a2e0-9b06b2596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Manager/>
  <Company>CDE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Theresa</dc:creator>
  <cp:keywords/>
  <dc:description/>
  <cp:lastModifiedBy>Ginger Brining</cp:lastModifiedBy>
  <cp:revision/>
  <cp:lastPrinted>2023-02-06T17:22:57Z</cp:lastPrinted>
  <dcterms:created xsi:type="dcterms:W3CDTF">2013-05-02T21:12:35Z</dcterms:created>
  <dcterms:modified xsi:type="dcterms:W3CDTF">2023-02-06T17:23:12Z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0x010100C866FE3F55E00444A04396343CE07B47</vt:lpwstr>
  </property>
</Properties>
</file>